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6925"/>
  <workbookPr showInkAnnotation="0" codeName="ThisWorkbook" autoCompressPictures="0"/>
  <mc:AlternateContent xmlns:mc="http://schemas.openxmlformats.org/markup-compatibility/2006">
    <mc:Choice Requires="x15">
      <x15ac:absPath xmlns:x15ac="http://schemas.microsoft.com/office/spreadsheetml/2010/11/ac" url="C:\Users\user\Documents\GitHub\CienciasNaturales\fuentes\contenidos\grado11\guion0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530"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62913" concurrentCalc="0"/>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c r="G53" i="1"/>
  <c r="I54" i="1"/>
  <c r="F54" i="1"/>
  <c r="G54" i="1"/>
  <c r="I55" i="1"/>
  <c r="H55" i="1"/>
  <c r="I56" i="1"/>
  <c r="F56" i="1"/>
  <c r="G56" i="1"/>
  <c r="I57" i="1"/>
  <c r="H57" i="1"/>
  <c r="I58" i="1"/>
  <c r="F58" i="1"/>
  <c r="G58" i="1"/>
  <c r="I59" i="1"/>
  <c r="H59" i="1"/>
  <c r="I60" i="1"/>
  <c r="F60" i="1"/>
  <c r="G60" i="1"/>
  <c r="I61" i="1"/>
  <c r="H61" i="1"/>
  <c r="I62" i="1"/>
  <c r="F62" i="1"/>
  <c r="G62" i="1"/>
  <c r="F63" i="1"/>
  <c r="G63" i="1"/>
  <c r="I63" i="1"/>
  <c r="H63" i="1"/>
  <c r="F64" i="1"/>
  <c r="G64" i="1"/>
  <c r="I64" i="1"/>
  <c r="H64" i="1"/>
  <c r="F65" i="1"/>
  <c r="G65" i="1"/>
  <c r="I65" i="1"/>
  <c r="H65" i="1"/>
  <c r="F66" i="1"/>
  <c r="G66" i="1"/>
  <c r="I66" i="1"/>
  <c r="H66" i="1"/>
  <c r="F67" i="1"/>
  <c r="G67" i="1"/>
  <c r="I67" i="1"/>
  <c r="H67" i="1"/>
  <c r="F68" i="1"/>
  <c r="G68" i="1"/>
  <c r="I68" i="1"/>
  <c r="H68" i="1"/>
  <c r="F69" i="1"/>
  <c r="G69" i="1"/>
  <c r="I69" i="1"/>
  <c r="H69" i="1"/>
  <c r="F70" i="1"/>
  <c r="G70" i="1"/>
  <c r="I70" i="1"/>
  <c r="H70" i="1"/>
  <c r="F71" i="1"/>
  <c r="G71" i="1"/>
  <c r="I71" i="1"/>
  <c r="H71" i="1"/>
  <c r="F72" i="1"/>
  <c r="G72" i="1"/>
  <c r="I72" i="1"/>
  <c r="H72" i="1"/>
  <c r="F73" i="1"/>
  <c r="G73" i="1"/>
  <c r="I73" i="1"/>
  <c r="H73" i="1"/>
  <c r="F74" i="1"/>
  <c r="G74" i="1"/>
  <c r="I74" i="1"/>
  <c r="H74" i="1"/>
  <c r="F75" i="1"/>
  <c r="G75" i="1"/>
  <c r="I75" i="1"/>
  <c r="H75" i="1"/>
  <c r="F76" i="1"/>
  <c r="G76" i="1"/>
  <c r="I76" i="1"/>
  <c r="H76" i="1"/>
  <c r="F77" i="1"/>
  <c r="G77" i="1"/>
  <c r="I77" i="1"/>
  <c r="H77" i="1"/>
  <c r="F78" i="1"/>
  <c r="G78" i="1"/>
  <c r="I78" i="1"/>
  <c r="H78" i="1"/>
  <c r="F79" i="1"/>
  <c r="G79" i="1"/>
  <c r="I79" i="1"/>
  <c r="H79" i="1"/>
  <c r="F80" i="1"/>
  <c r="G80" i="1"/>
  <c r="I80" i="1"/>
  <c r="H80" i="1"/>
  <c r="F81" i="1"/>
  <c r="G81" i="1"/>
  <c r="I81" i="1"/>
  <c r="H81" i="1"/>
  <c r="F82" i="1"/>
  <c r="G82" i="1"/>
  <c r="I82" i="1"/>
  <c r="H82" i="1"/>
  <c r="F83" i="1"/>
  <c r="G83" i="1"/>
  <c r="I83" i="1"/>
  <c r="H83" i="1"/>
  <c r="F84" i="1"/>
  <c r="G84" i="1"/>
  <c r="I84" i="1"/>
  <c r="H84" i="1"/>
  <c r="F85" i="1"/>
  <c r="G85" i="1"/>
  <c r="I85" i="1"/>
  <c r="H85" i="1"/>
  <c r="F86" i="1"/>
  <c r="G86" i="1"/>
  <c r="I86" i="1"/>
  <c r="H86" i="1"/>
  <c r="F87" i="1"/>
  <c r="G87" i="1"/>
  <c r="I87" i="1"/>
  <c r="H87" i="1"/>
  <c r="F88" i="1"/>
  <c r="G88" i="1"/>
  <c r="I88" i="1"/>
  <c r="H88" i="1"/>
  <c r="F89" i="1"/>
  <c r="G89" i="1"/>
  <c r="I89" i="1"/>
  <c r="H89" i="1"/>
  <c r="F90" i="1"/>
  <c r="G90" i="1"/>
  <c r="I90" i="1"/>
  <c r="H90" i="1"/>
  <c r="F91" i="1"/>
  <c r="G91" i="1"/>
  <c r="I91" i="1"/>
  <c r="H91" i="1"/>
  <c r="F92" i="1"/>
  <c r="G92" i="1"/>
  <c r="I92" i="1"/>
  <c r="H92" i="1"/>
  <c r="F93" i="1"/>
  <c r="G93" i="1"/>
  <c r="I93" i="1"/>
  <c r="H93" i="1"/>
  <c r="F94" i="1"/>
  <c r="G94" i="1"/>
  <c r="I94" i="1"/>
  <c r="H94" i="1"/>
  <c r="F95" i="1"/>
  <c r="G95" i="1"/>
  <c r="I95" i="1"/>
  <c r="H95" i="1"/>
  <c r="F96" i="1"/>
  <c r="G96" i="1"/>
  <c r="I96" i="1"/>
  <c r="H96" i="1"/>
  <c r="F97" i="1"/>
  <c r="G97" i="1"/>
  <c r="I97" i="1"/>
  <c r="H97" i="1"/>
  <c r="F98" i="1"/>
  <c r="G98" i="1"/>
  <c r="I98" i="1"/>
  <c r="H98" i="1"/>
  <c r="F99" i="1"/>
  <c r="G99" i="1"/>
  <c r="I99" i="1"/>
  <c r="H99" i="1"/>
  <c r="F100" i="1"/>
  <c r="G100" i="1"/>
  <c r="I100" i="1"/>
  <c r="H100" i="1"/>
  <c r="F101" i="1"/>
  <c r="G101" i="1"/>
  <c r="I101" i="1"/>
  <c r="H101" i="1"/>
  <c r="F102" i="1"/>
  <c r="G102" i="1"/>
  <c r="I102" i="1"/>
  <c r="H102" i="1"/>
  <c r="F103" i="1"/>
  <c r="G103" i="1"/>
  <c r="I103" i="1"/>
  <c r="H103" i="1"/>
  <c r="F104" i="1"/>
  <c r="G104" i="1"/>
  <c r="I104" i="1"/>
  <c r="H104" i="1"/>
  <c r="F105" i="1"/>
  <c r="G105" i="1"/>
  <c r="I105" i="1"/>
  <c r="H105" i="1"/>
  <c r="F106" i="1"/>
  <c r="G106" i="1"/>
  <c r="I106" i="1"/>
  <c r="H106" i="1"/>
  <c r="F107" i="1"/>
  <c r="G107" i="1"/>
  <c r="I107" i="1"/>
  <c r="H107" i="1"/>
  <c r="F108" i="1"/>
  <c r="G108" i="1"/>
  <c r="I108" i="1"/>
  <c r="H108" i="1"/>
  <c r="H56" i="1"/>
  <c r="H60" i="1"/>
  <c r="H62" i="1"/>
  <c r="H58" i="1"/>
  <c r="H54" i="1"/>
  <c r="F61" i="1"/>
  <c r="G61" i="1"/>
  <c r="F59" i="1"/>
  <c r="G59" i="1"/>
  <c r="F57" i="1"/>
  <c r="G57" i="1"/>
  <c r="F55" i="1"/>
  <c r="G55" i="1"/>
  <c r="H53" i="1"/>
  <c r="F52" i="1"/>
  <c r="G52" i="1"/>
  <c r="H52" i="1"/>
  <c r="F51" i="1"/>
  <c r="G51" i="1"/>
  <c r="H51" i="1"/>
  <c r="F50" i="1"/>
  <c r="G50" i="1"/>
  <c r="H50" i="1"/>
  <c r="F49" i="1"/>
  <c r="G49" i="1"/>
  <c r="H49" i="1"/>
  <c r="F48" i="1"/>
  <c r="G48" i="1"/>
  <c r="H48" i="1"/>
  <c r="F47" i="1"/>
  <c r="G47" i="1"/>
  <c r="H47" i="1"/>
  <c r="F46" i="1"/>
  <c r="G46" i="1"/>
  <c r="H46" i="1"/>
  <c r="F45" i="1"/>
  <c r="G45" i="1"/>
  <c r="H45" i="1"/>
  <c r="F44" i="1"/>
  <c r="G44" i="1"/>
  <c r="H44" i="1"/>
  <c r="F43" i="1"/>
  <c r="G43" i="1"/>
  <c r="H43" i="1"/>
  <c r="F42" i="1"/>
  <c r="G42" i="1"/>
  <c r="H42" i="1"/>
  <c r="F41" i="1"/>
  <c r="G41" i="1"/>
  <c r="H41" i="1"/>
  <c r="F40" i="1"/>
  <c r="G40" i="1"/>
  <c r="H40" i="1"/>
  <c r="F39" i="1"/>
  <c r="G39" i="1"/>
  <c r="H39" i="1"/>
  <c r="F38" i="1"/>
  <c r="G38" i="1"/>
  <c r="H38" i="1"/>
  <c r="F37" i="1"/>
  <c r="G37" i="1"/>
  <c r="H37" i="1"/>
  <c r="F36" i="1"/>
  <c r="G36" i="1"/>
  <c r="H36" i="1"/>
  <c r="F35" i="1"/>
  <c r="G35" i="1"/>
  <c r="H35" i="1"/>
  <c r="F34" i="1"/>
  <c r="G34" i="1"/>
  <c r="H34" i="1"/>
  <c r="F33" i="1"/>
  <c r="G33" i="1"/>
  <c r="H33" i="1"/>
  <c r="F32" i="1"/>
  <c r="G32" i="1"/>
  <c r="H32" i="1"/>
  <c r="F30" i="1"/>
  <c r="G30" i="1"/>
  <c r="H30" i="1"/>
  <c r="F29" i="1"/>
  <c r="G29" i="1"/>
  <c r="H29" i="1"/>
  <c r="F28" i="1"/>
  <c r="G28" i="1"/>
  <c r="H28" i="1"/>
  <c r="F27" i="1"/>
  <c r="G27" i="1"/>
  <c r="H27" i="1"/>
  <c r="K45" i="2"/>
  <c r="J21" i="2"/>
  <c r="I21" i="2"/>
  <c r="H21" i="2"/>
  <c r="D17" i="2"/>
  <c r="D18" i="2"/>
  <c r="D5" i="2"/>
  <c r="D7"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c r="A12" i="1"/>
  <c r="F12" i="1"/>
  <c r="G12" i="1"/>
  <c r="M8" i="1"/>
  <c r="M7" i="1"/>
  <c r="M6" i="1"/>
  <c r="M5" i="1"/>
  <c r="F5" i="1"/>
  <c r="M4" i="1"/>
  <c r="M3" i="1"/>
  <c r="M2" i="1"/>
  <c r="M1" i="1"/>
  <c r="E9" i="1"/>
  <c r="H11" i="1"/>
  <c r="F11" i="1"/>
  <c r="G11" i="1"/>
  <c r="H12" i="1"/>
  <c r="H10" i="1"/>
  <c r="A13" i="1"/>
  <c r="F10" i="1"/>
  <c r="G10" i="1"/>
  <c r="F13" i="1"/>
  <c r="G13" i="1"/>
  <c r="H13" i="1"/>
  <c r="A14" i="1"/>
  <c r="H14" i="1"/>
  <c r="F14" i="1"/>
  <c r="G14" i="1"/>
  <c r="A15" i="1"/>
  <c r="F15" i="1"/>
  <c r="G15" i="1"/>
  <c r="H15" i="1"/>
  <c r="A16" i="1"/>
  <c r="H16" i="1"/>
  <c r="F16" i="1"/>
  <c r="G16" i="1"/>
  <c r="A17" i="1"/>
  <c r="F17" i="1"/>
  <c r="G17" i="1"/>
  <c r="H17" i="1"/>
  <c r="A18" i="1"/>
  <c r="H18" i="1"/>
  <c r="F18" i="1"/>
  <c r="G18" i="1"/>
  <c r="A19" i="1"/>
  <c r="F19" i="1"/>
  <c r="G19" i="1"/>
  <c r="H19" i="1"/>
  <c r="A20" i="1"/>
  <c r="F20" i="1"/>
  <c r="G20" i="1"/>
  <c r="H20" i="1"/>
  <c r="A21" i="1"/>
  <c r="F21" i="1"/>
  <c r="G21" i="1"/>
  <c r="H21" i="1"/>
  <c r="A22" i="1"/>
  <c r="H22" i="1"/>
  <c r="F22" i="1"/>
  <c r="G22" i="1"/>
  <c r="A23" i="1"/>
  <c r="F23" i="1"/>
  <c r="G23" i="1"/>
  <c r="H23" i="1"/>
  <c r="A24" i="1"/>
  <c r="F24" i="1"/>
  <c r="G24" i="1"/>
  <c r="H24" i="1"/>
  <c r="A25" i="1"/>
  <c r="F25" i="1"/>
  <c r="G25" i="1"/>
  <c r="H25" i="1"/>
  <c r="A26" i="1"/>
  <c r="F26" i="1"/>
  <c r="G26" i="1"/>
  <c r="H26" i="1"/>
  <c r="A27" i="1"/>
  <c r="A28" i="1"/>
  <c r="A29" i="1"/>
  <c r="A30" i="1"/>
  <c r="A31" i="1"/>
  <c r="F31" i="1"/>
  <c r="G31" i="1"/>
  <c r="H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alcChain>
</file>

<file path=xl/sharedStrings.xml><?xml version="1.0" encoding="utf-8"?>
<sst xmlns="http://schemas.openxmlformats.org/spreadsheetml/2006/main" count="436" uniqueCount="222">
  <si>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</si>
  <si>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</si>
  <si>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</si>
  <si>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</si>
  <si>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</si>
  <si>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</si>
  <si>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</si>
  <si>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</si>
  <si>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</si>
  <si>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</si>
  <si>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</si>
  <si>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</si>
  <si>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</si>
  <si>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</si>
  <si>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</si>
  <si>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</si>
  <si>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</si>
  <si>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</si>
  <si>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</si>
  <si>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</si>
  <si>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</si>
  <si>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</si>
  <si>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</si>
  <si>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</si>
  <si>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</si>
  <si>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</si>
  <si>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</si>
  <si>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</si>
  <si>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</si>
  <si>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</si>
  <si>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</si>
  <si>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</si>
  <si>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</si>
  <si>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</si>
  <si>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</si>
  <si>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</si>
  <si>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</si>
  <si>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</si>
  <si>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</si>
  <si>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</si>
  <si>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</si>
  <si>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</si>
  <si>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</si>
  <si>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</si>
  <si>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</si>
  <si>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</si>
  <si>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</si>
  <si>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</si>
  <si>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</si>
  <si>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</si>
  <si>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</si>
  <si>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</si>
  <si>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</si>
  <si>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</si>
  <si>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</si>
  <si>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</si>
  <si>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</si>
  <si>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</si>
  <si>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</si>
  <si>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</si>
  <si>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</si>
  <si>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</si>
  <si>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</si>
  <si>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</si>
  <si>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</si>
  <si>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</si>
  <si>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</si>
  <si>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</si>
  <si>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</si>
  <si>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</si>
  <si>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</si>
  <si>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</si>
  <si>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</si>
  <si>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</si>
  <si>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</si>
  <si>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</si>
  <si>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</si>
  <si>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</si>
  <si>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</si>
  <si>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</si>
  <si>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</si>
  <si>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</si>
  <si>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</si>
  <si>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</si>
  <si>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</si>
  <si>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</si>
  <si>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</si>
  <si>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</si>
  <si>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</si>
  <si>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</si>
  <si>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</si>
  <si>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</si>
  <si>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</si>
  <si>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</si>
  <si>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</si>
  <si>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</si>
  <si>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</si>
  <si>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</si>
  <si>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</si>
  <si>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</si>
  <si>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</si>
  <si>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</si>
  <si>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</si>
  <si>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</si>
  <si>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</si>
  <si>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</si>
  <si>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</si>
  <si>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</si>
  <si>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</si>
  <si>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</si>
  <si>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</si>
  <si>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</si>
  <si>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</si>
  <si>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</si>
  <si>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</si>
  <si>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</si>
  <si>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</si>
  <si>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</si>
  <si>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</si>
  <si>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</si>
  <si>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</si>
  <si>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</si>
  <si>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</si>
  <si>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</si>
  <si>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</si>
  <si>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</si>
  <si>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</si>
  <si>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</si>
  <si>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</si>
  <si>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</si>
  <si>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</si>
  <si>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</si>
  <si>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</si>
  <si>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</si>
  <si>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</si>
  <si>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</si>
  <si>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</si>
  <si>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</si>
  <si>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</si>
  <si>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</si>
  <si>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</si>
  <si>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</si>
  <si>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</si>
  <si>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</si>
  <si>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</si>
  <si>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</si>
  <si>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</si>
  <si>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</si>
  <si>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</si>
  <si>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</si>
  <si>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</si>
  <si>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</si>
  <si>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</si>
  <si>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</si>
  <si>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</si>
  <si>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</si>
  <si>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</si>
  <si>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</si>
  <si>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</si>
  <si>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</si>
  <si>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</si>
  <si>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</si>
  <si>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</si>
  <si>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</si>
  <si>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</si>
  <si>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</si>
  <si>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</si>
  <si>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</si>
  <si>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</si>
  <si>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</si>
  <si>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</si>
  <si>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</si>
  <si>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</si>
  <si>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</si>
  <si>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</si>
  <si>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</si>
  <si>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</si>
  <si>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</si>
  <si>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</si>
  <si>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</si>
  <si>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</si>
  <si>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</si>
  <si>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</si>
  <si>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</si>
  <si>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</si>
  <si>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</si>
  <si>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</si>
  <si>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Ilustración</t>
  </si>
  <si>
    <t>Ver observaciones</t>
  </si>
  <si>
    <t>Diana García</t>
  </si>
  <si>
    <t>Ondas estacionarias</t>
  </si>
  <si>
    <t>CN_11_04_CO_REC110</t>
  </si>
  <si>
    <t>Fotografía</t>
  </si>
  <si>
    <t>Usar solo la imagen de la izquierda</t>
  </si>
  <si>
    <t>Mano haciendo sombras en pared</t>
  </si>
  <si>
    <t>Hombre gritanbdo detrás de un muro</t>
  </si>
  <si>
    <t>Boya en el agua</t>
  </si>
  <si>
    <t>Difracción obstáculo grande</t>
  </si>
  <si>
    <t>Difracción obstáculo pequeño</t>
  </si>
  <si>
    <t>Difracción rendija</t>
  </si>
  <si>
    <t>Difracción de ondas en fondo azul</t>
  </si>
  <si>
    <t>Ilustrar</t>
  </si>
  <si>
    <t>Ilustrar. Esta imagen debe tener el mismo estilo de las dos siguientes (img06 y 07), y representa ondas que rodean on ubstáculo. Notar como las flechas de doblan alrededor de este, y las siguientes flechas se curvan menos y menos hasta que las más lejanas son rectas. Tambipen hacer que las líneas verticales se doble cuando las flechas de doblan, similar a lo que ocurre en la imagen 8.</t>
  </si>
  <si>
    <t>http://hyperphysics.phy-astr.gsu.edu/hbasees/sound/imgsou/difr.gif</t>
  </si>
  <si>
    <t>Difracción longuitud de onda corta</t>
  </si>
  <si>
    <t>Hacer una persona mirando por la ventana hacia otra casa, con puertas y ventanas cerradas, y en donde suena música. Que haya algunas casas de diferencia. El oyente puede estar en un segundo piso, mirando por la ventana. Dibujar notas musicales saliendo de la otra casa.</t>
  </si>
  <si>
    <t>Personas hablando separadas por muro</t>
  </si>
  <si>
    <t>http://ww2.educarchile.cl/UserFiles/P0001/Image/Fsica_mdulo1_estudiantes/i%2009.jpg</t>
  </si>
  <si>
    <t>Espectro audible</t>
  </si>
  <si>
    <t>Ondas de un concierto</t>
  </si>
  <si>
    <t>Ilustrar. Escribir Ultrasonido (en la imagen falta la o del final). Hacer que en la primera línea punteada, la del infrasonido, no diga 16 Hz sino 20 Hz, y no diga 21 m sino 17 m. El número que está en la línea de ultrasonido es 20 mil, no 20 coma 0.</t>
  </si>
  <si>
    <t>Hacer dos personas hablando entre sí, pero separadas por un muro. Las ondas rodean el muro, como se muestra en la imagen. No hacer el gato, ni la escena con los niños, sólo una persona hablándole a otra.</t>
  </si>
  <si>
    <t>Ilustrar, haciendo más bonitos los dibujos de las personas. Si no queda muy recargado, hacer sillas para que se entienda que es un auditorio, por su puesto, con sus ocupantes.. Quitar los textos grandes (los tres párrafos) y dejar los cortos, aunque cambiar "Difracción pasada por una pequeña abertura" por "Difracción por una pequeña abertura". Quitar el símbolo lambda que es como un tríangulo debajo de la flecha, y escribir "Longitud de onda", aunque conservando esa flecha.</t>
  </si>
  <si>
    <t>Espectro electromagnético</t>
  </si>
  <si>
    <t>https://edbar01.files.wordpress.com/2014/04/espectro.jpg</t>
  </si>
  <si>
    <t>Ilustrar. En la línea entre infrarojo y ultravioleta, cambiar 400-700 nm por 390-750 nm, debajo de rayos X cambiar 100 X-U por 0,01 nm, y debajo de rayos gamma cambiar 1 X-U por 0,0001 nm. Debajo de esa columna de la izquierda dice 1 nanómetro = 1 milimicrón = 10(-9)m. Quitar lo del milimicrón, y dejar solo la igualdad entre 1 nanómetro y 10 a la menos 9 metros. Debajo de la columna de la derecha que dice longitud de onda, dice nanómetro/mu. Escribir solo nanómetros (dejarlo igual entre paréntesis y debajo de "Longitud de onda"). El último rango de color debe ser rojo (yo lo veo como anaranjado). Bajo la siguiente columna, debajo de Frecuencia, dice ciclos por segundo x 10 a la 12. En vez de eso, dentro del paréntesis, escribir "Teraherzios (THz)". Hay que cambiar los valores de las dos columnas de la derecha (frecuencia y longitud de onda) por los que aparecen en esta imagen: http://e-ducativa.catedu.es/44700165/aula/archivos/repositorio/3000/3233/html/luz_visible.jpg   Recordar de todas formas poner el rojo arriba y el violeta abajo, como aparece en la imagen original, y también dejar primero la columna de longitud de onda y luego la de frecuencia. Hacer que el rango de longitud de onda para el violeta no sea 380 - 450 nm, sino 390 - 450 nm.</t>
  </si>
  <si>
    <t>Sombras de gente</t>
  </si>
  <si>
    <t>Ilustrar, poner una imagen al lado de la otra.</t>
  </si>
  <si>
    <t>Sombras producidas por luz pasando por ranuras</t>
  </si>
  <si>
    <t>Ilustrar. Por error escribí en la segunda parte de la imagen "Las ondas se refractan", en realidad debe decir "Las ondas se difractan". Otros textos son, por si no se lee bien, "Luz incidente", "Luz reflejada", "Longitud de onda".</t>
  </si>
  <si>
    <t>Luz contra objetos grande y pequeño</t>
  </si>
  <si>
    <t>Microscópio electrónico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</si>
</sst>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10</xdr:col>
      <xdr:colOff>73269</xdr:colOff>
      <xdr:row>14</xdr:row>
      <xdr:rowOff>47673</xdr:rowOff>
    </xdr:from>
    <xdr:to>
      <xdr:col>10</xdr:col>
      <xdr:colOff>2719027</xdr:colOff>
      <xdr:row>14</xdr:row>
      <xdr:rowOff>1970153</xdr:rowOff>
    </xdr:to>
    <xdr:pic>
      <xdr:nvPicPr>
        <xdr:cNvPr id="2" name="Imagen 1"/>
        <xdr:cNvPicPr>
          <a:picLocks noChangeAspect="1"/>
        </xdr:cNvPicPr>
      </xdr:nvPicPr>
      <xdr:blipFill>
        <a:blip xmlns:r="http://schemas.openxmlformats.org/officeDocument/2006/relationships" r:embed="rId1"/>
        <a:stretch>
          <a:fillRect/>
        </a:stretch>
      </xdr:blipFill>
      <xdr:spPr>
        <a:xfrm>
          <a:off x="16456269" y="3916288"/>
          <a:ext cx="2645758" cy="1922480"/>
        </a:xfrm>
        <a:prstGeom prst="rect">
          <a:avLst/>
        </a:prstGeom>
      </xdr:spPr>
    </xdr:pic>
    <xdr:clientData/>
  </xdr:twoCellAnchor>
  <xdr:twoCellAnchor editAs="oneCell">
    <xdr:from>
      <xdr:col>10</xdr:col>
      <xdr:colOff>161190</xdr:colOff>
      <xdr:row>15</xdr:row>
      <xdr:rowOff>47790</xdr:rowOff>
    </xdr:from>
    <xdr:to>
      <xdr:col>10</xdr:col>
      <xdr:colOff>2494695</xdr:colOff>
      <xdr:row>15</xdr:row>
      <xdr:rowOff>1373758</xdr:rowOff>
    </xdr:to>
    <xdr:pic>
      <xdr:nvPicPr>
        <xdr:cNvPr id="3" name="Imagen 2"/>
        <xdr:cNvPicPr>
          <a:picLocks noChangeAspect="1"/>
        </xdr:cNvPicPr>
      </xdr:nvPicPr>
      <xdr:blipFill>
        <a:blip xmlns:r="http://schemas.openxmlformats.org/officeDocument/2006/relationships" r:embed="rId2"/>
        <a:stretch>
          <a:fillRect/>
        </a:stretch>
      </xdr:blipFill>
      <xdr:spPr>
        <a:xfrm>
          <a:off x="16544190" y="6026559"/>
          <a:ext cx="2333505" cy="1325968"/>
        </a:xfrm>
        <a:prstGeom prst="rect">
          <a:avLst/>
        </a:prstGeom>
      </xdr:spPr>
    </xdr:pic>
    <xdr:clientData/>
  </xdr:twoCellAnchor>
  <xdr:twoCellAnchor editAs="oneCell">
    <xdr:from>
      <xdr:col>10</xdr:col>
      <xdr:colOff>102577</xdr:colOff>
      <xdr:row>13</xdr:row>
      <xdr:rowOff>29310</xdr:rowOff>
    </xdr:from>
    <xdr:to>
      <xdr:col>15</xdr:col>
      <xdr:colOff>235235</xdr:colOff>
      <xdr:row>13</xdr:row>
      <xdr:rowOff>1934137</xdr:rowOff>
    </xdr:to>
    <xdr:pic>
      <xdr:nvPicPr>
        <xdr:cNvPr id="4" name="Imagen 3"/>
        <xdr:cNvPicPr>
          <a:picLocks noChangeAspect="1"/>
        </xdr:cNvPicPr>
      </xdr:nvPicPr>
      <xdr:blipFill>
        <a:blip xmlns:r="http://schemas.openxmlformats.org/officeDocument/2006/relationships" r:embed="rId3"/>
        <a:stretch>
          <a:fillRect/>
        </a:stretch>
      </xdr:blipFill>
      <xdr:spPr>
        <a:xfrm>
          <a:off x="16485577" y="3560887"/>
          <a:ext cx="3019466" cy="1904827"/>
        </a:xfrm>
        <a:prstGeom prst="rect">
          <a:avLst/>
        </a:prstGeom>
      </xdr:spPr>
    </xdr:pic>
    <xdr:clientData/>
  </xdr:twoCellAnchor>
  <xdr:twoCellAnchor editAs="oneCell">
    <xdr:from>
      <xdr:col>10</xdr:col>
      <xdr:colOff>146538</xdr:colOff>
      <xdr:row>16</xdr:row>
      <xdr:rowOff>175846</xdr:rowOff>
    </xdr:from>
    <xdr:to>
      <xdr:col>10</xdr:col>
      <xdr:colOff>2127910</xdr:colOff>
      <xdr:row>16</xdr:row>
      <xdr:rowOff>1364669</xdr:rowOff>
    </xdr:to>
    <xdr:pic>
      <xdr:nvPicPr>
        <xdr:cNvPr id="5" name="Imagen 4"/>
        <xdr:cNvPicPr>
          <a:picLocks noChangeAspect="1"/>
        </xdr:cNvPicPr>
      </xdr:nvPicPr>
      <xdr:blipFill>
        <a:blip xmlns:r="http://schemas.openxmlformats.org/officeDocument/2006/relationships" r:embed="rId4"/>
        <a:stretch>
          <a:fillRect/>
        </a:stretch>
      </xdr:blipFill>
      <xdr:spPr>
        <a:xfrm>
          <a:off x="16529538" y="11049000"/>
          <a:ext cx="1981372" cy="1188823"/>
        </a:xfrm>
        <a:prstGeom prst="rect">
          <a:avLst/>
        </a:prstGeom>
      </xdr:spPr>
    </xdr:pic>
    <xdr:clientData/>
  </xdr:twoCellAnchor>
  <xdr:twoCellAnchor editAs="oneCell">
    <xdr:from>
      <xdr:col>10</xdr:col>
      <xdr:colOff>29308</xdr:colOff>
      <xdr:row>17</xdr:row>
      <xdr:rowOff>29308</xdr:rowOff>
    </xdr:from>
    <xdr:to>
      <xdr:col>10</xdr:col>
      <xdr:colOff>2297217</xdr:colOff>
      <xdr:row>17</xdr:row>
      <xdr:rowOff>1583923</xdr:rowOff>
    </xdr:to>
    <xdr:pic>
      <xdr:nvPicPr>
        <xdr:cNvPr id="8" name="Imagen 7"/>
        <xdr:cNvPicPr>
          <a:picLocks noChangeAspect="1"/>
        </xdr:cNvPicPr>
      </xdr:nvPicPr>
      <xdr:blipFill>
        <a:blip xmlns:r="http://schemas.openxmlformats.org/officeDocument/2006/relationships" r:embed="rId5"/>
        <a:stretch>
          <a:fillRect/>
        </a:stretch>
      </xdr:blipFill>
      <xdr:spPr>
        <a:xfrm>
          <a:off x="16412308" y="12455770"/>
          <a:ext cx="2267909" cy="1554615"/>
        </a:xfrm>
        <a:prstGeom prst="rect">
          <a:avLst/>
        </a:prstGeom>
      </xdr:spPr>
    </xdr:pic>
    <xdr:clientData/>
  </xdr:twoCellAnchor>
  <xdr:twoCellAnchor editAs="oneCell">
    <xdr:from>
      <xdr:col>10</xdr:col>
      <xdr:colOff>29308</xdr:colOff>
      <xdr:row>23</xdr:row>
      <xdr:rowOff>29308</xdr:rowOff>
    </xdr:from>
    <xdr:to>
      <xdr:col>15</xdr:col>
      <xdr:colOff>722404</xdr:colOff>
      <xdr:row>23</xdr:row>
      <xdr:rowOff>1901643</xdr:rowOff>
    </xdr:to>
    <xdr:pic>
      <xdr:nvPicPr>
        <xdr:cNvPr id="10" name="Imagen 9"/>
        <xdr:cNvPicPr>
          <a:picLocks noChangeAspect="1"/>
        </xdr:cNvPicPr>
      </xdr:nvPicPr>
      <xdr:blipFill>
        <a:blip xmlns:r="http://schemas.openxmlformats.org/officeDocument/2006/relationships" r:embed="rId6"/>
        <a:stretch>
          <a:fillRect/>
        </a:stretch>
      </xdr:blipFill>
      <xdr:spPr>
        <a:xfrm>
          <a:off x="16412308" y="24808962"/>
          <a:ext cx="3579904" cy="1872335"/>
        </a:xfrm>
        <a:prstGeom prst="rect">
          <a:avLst/>
        </a:prstGeom>
      </xdr:spPr>
    </xdr:pic>
    <xdr:clientData/>
  </xdr:twoCellAnchor>
  <xdr:twoCellAnchor editAs="oneCell">
    <xdr:from>
      <xdr:col>10</xdr:col>
      <xdr:colOff>14654</xdr:colOff>
      <xdr:row>23</xdr:row>
      <xdr:rowOff>1925290</xdr:rowOff>
    </xdr:from>
    <xdr:to>
      <xdr:col>16</xdr:col>
      <xdr:colOff>331425</xdr:colOff>
      <xdr:row>23</xdr:row>
      <xdr:rowOff>4147367</xdr:rowOff>
    </xdr:to>
    <xdr:pic>
      <xdr:nvPicPr>
        <xdr:cNvPr id="11" name="Imagen 10"/>
        <xdr:cNvPicPr>
          <a:picLocks noChangeAspect="1"/>
        </xdr:cNvPicPr>
      </xdr:nvPicPr>
      <xdr:blipFill>
        <a:blip xmlns:r="http://schemas.openxmlformats.org/officeDocument/2006/relationships" r:embed="rId7"/>
        <a:stretch>
          <a:fillRect/>
        </a:stretch>
      </xdr:blipFill>
      <xdr:spPr>
        <a:xfrm>
          <a:off x="16397654" y="26704944"/>
          <a:ext cx="4038848" cy="2222077"/>
        </a:xfrm>
        <a:prstGeom prst="rect">
          <a:avLst/>
        </a:prstGeom>
      </xdr:spPr>
    </xdr:pic>
    <xdr:clientData/>
  </xdr:twoCellAnchor>
  <xdr:twoCellAnchor editAs="oneCell">
    <xdr:from>
      <xdr:col>10</xdr:col>
      <xdr:colOff>0</xdr:colOff>
      <xdr:row>24</xdr:row>
      <xdr:rowOff>0</xdr:rowOff>
    </xdr:from>
    <xdr:to>
      <xdr:col>18</xdr:col>
      <xdr:colOff>8909</xdr:colOff>
      <xdr:row>24</xdr:row>
      <xdr:rowOff>3005588</xdr:rowOff>
    </xdr:to>
    <xdr:pic>
      <xdr:nvPicPr>
        <xdr:cNvPr id="12" name="Imagen 11"/>
        <xdr:cNvPicPr>
          <a:picLocks noChangeAspect="1"/>
        </xdr:cNvPicPr>
      </xdr:nvPicPr>
      <xdr:blipFill>
        <a:blip xmlns:r="http://schemas.openxmlformats.org/officeDocument/2006/relationships" r:embed="rId8"/>
        <a:stretch>
          <a:fillRect/>
        </a:stretch>
      </xdr:blipFill>
      <xdr:spPr>
        <a:xfrm>
          <a:off x="16383000" y="29337000"/>
          <a:ext cx="5401524" cy="30055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65" zoomScaleNormal="65" zoomScalePageLayoutView="140" workbookViewId="0">
      <pane ySplit="9" topLeftCell="A10" activePane="bottomLeft" state="frozen"/>
      <selection pane="bottomLeft" activeCell="B26" sqref="B26"/>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37.875" style="15" customWidth="1"/>
    <col min="12" max="12" width="20.375" style="2" hidden="1" customWidth="1"/>
    <col min="13" max="13" width="14.5" style="2" hidden="1" customWidth="1"/>
    <col min="14" max="14" width="10.875" style="2" hidden="1" customWidth="1"/>
    <col min="15" max="15" width="12.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F6</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7">
        <v>11</v>
      </c>
      <c r="D3" s="88"/>
      <c r="F3" s="80">
        <v>42246</v>
      </c>
      <c r="G3" s="81"/>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7" t="s">
        <v>190</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189</v>
      </c>
      <c r="D5" s="90"/>
      <c r="E5" s="5"/>
      <c r="F5" s="37" t="str">
        <f>IF(G4="Recurso","Motor del recurso","")</f>
        <v>Motor del recurso</v>
      </c>
      <c r="G5" s="61" t="s">
        <v>132</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191</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55.5" customHeight="1" thickBot="1" x14ac:dyDescent="0.3">
      <c r="A9" s="21" t="s">
        <v>2</v>
      </c>
      <c r="B9" s="18" t="s">
        <v>9</v>
      </c>
      <c r="C9" s="17" t="s">
        <v>3</v>
      </c>
      <c r="D9" s="17" t="s">
        <v>4</v>
      </c>
      <c r="E9" s="18" t="str">
        <f>IF($G$4="Recurso",$M$1,$L$1)</f>
        <v>Ubicación de la imagen en el recurso F6</v>
      </c>
      <c r="F9" s="57" t="s">
        <v>61</v>
      </c>
      <c r="G9" s="57" t="s">
        <v>59</v>
      </c>
      <c r="H9" s="57" t="s">
        <v>60</v>
      </c>
      <c r="I9" s="57" t="s">
        <v>114</v>
      </c>
      <c r="J9" s="18" t="s">
        <v>6</v>
      </c>
      <c r="K9" s="19" t="s">
        <v>7</v>
      </c>
      <c r="O9" s="2" t="str">
        <f>'Definición técnica de imagenes'!A11</f>
        <v>M10B</v>
      </c>
    </row>
    <row r="10" spans="1:16" s="11" customFormat="1" ht="27" x14ac:dyDescent="0.25">
      <c r="A10" s="12" t="str">
        <f>IF(OR(B10&lt;&gt;"",J10&lt;&gt;""),"IMG01","")</f>
        <v>IMG01</v>
      </c>
      <c r="B10" s="62">
        <v>225145765</v>
      </c>
      <c r="C10" s="20" t="str">
        <f t="shared" ref="C10:C41" si="0">IF(OR(B10&lt;&gt;"",J10&lt;&gt;""),IF($G$4="Recurso",CONCATENATE($G$4," ",$G$5),$G$4),"")</f>
        <v>Recurso F6</v>
      </c>
      <c r="D10" s="63" t="s">
        <v>187</v>
      </c>
      <c r="E10" s="63" t="s">
        <v>150</v>
      </c>
      <c r="F10" s="13" t="str">
        <f t="shared" ref="F10" ca="1" si="1">IF(OR(B10&lt;&gt;"",J10&lt;&gt;""),CONCATENATE($C$7,"_",$A10,IF($G$4="Cuaderno de Estudio","_small",CONCATENATE(IF(I10="","","n"),IF(LEFT($G$5,1)="F",".jpg",".png")))),"")</f>
        <v>CN_11_04_CO_REC110_IMG01.jpg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t="s">
        <v>200</v>
      </c>
      <c r="K10" s="64" t="s">
        <v>193</v>
      </c>
      <c r="O10" s="2" t="str">
        <f>'Definición técnica de imagenes'!A12</f>
        <v>M12D</v>
      </c>
    </row>
    <row r="11" spans="1:16" s="11" customFormat="1" ht="13.9" customHeight="1" x14ac:dyDescent="0.25">
      <c r="A11" s="12" t="str">
        <f t="shared" ref="A11:A18" si="3">IF(OR(B11&lt;&gt;"",J11&lt;&gt;""),CONCATENATE(LEFT(A10,3),IF(MID(A10,4,2)+1&lt;10,CONCATENATE("0",MID(A10,4,2)+1))),"")</f>
        <v>IMG02</v>
      </c>
      <c r="B11" s="62">
        <v>247624585</v>
      </c>
      <c r="C11" s="20" t="str">
        <f t="shared" si="0"/>
        <v>Recurso F6</v>
      </c>
      <c r="D11" s="63" t="s">
        <v>192</v>
      </c>
      <c r="E11" s="63" t="s">
        <v>150</v>
      </c>
      <c r="F11" s="13" t="str">
        <f t="shared" ref="F11:F74" ca="1" si="4">IF(OR(B11&lt;&gt;"",J11&lt;&gt;""),CONCATENATE($C$7,"_",$A11,IF($G$4="Cuaderno de Estudio","_small",CONCATENATE(IF(I11="","","n"),IF(LEFT($G$5,1)="F",".jpg",".png")))),"")</f>
        <v>CN_11_04_CO_REC110_IMG02.jpg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t="s">
        <v>195</v>
      </c>
      <c r="K11" s="65"/>
      <c r="O11" s="2" t="str">
        <f>'Definición técnica de imagenes'!A13</f>
        <v>M101</v>
      </c>
    </row>
    <row r="12" spans="1:16" s="11" customFormat="1" ht="27" x14ac:dyDescent="0.25">
      <c r="A12" s="12" t="str">
        <f t="shared" si="3"/>
        <v>IMG03</v>
      </c>
      <c r="B12" s="62">
        <v>285561326</v>
      </c>
      <c r="C12" s="20" t="str">
        <f t="shared" si="0"/>
        <v>Recurso F6</v>
      </c>
      <c r="D12" s="63" t="s">
        <v>192</v>
      </c>
      <c r="E12" s="63" t="s">
        <v>150</v>
      </c>
      <c r="F12" s="13" t="str">
        <f t="shared" ca="1" si="4"/>
        <v>CN_11_04_CO_REC110_IMG03.jpg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t="s">
        <v>194</v>
      </c>
      <c r="K12" s="64"/>
      <c r="O12" s="2" t="str">
        <f>'Definición técnica de imagenes'!A18</f>
        <v>Diaporama F1</v>
      </c>
    </row>
    <row r="13" spans="1:16" s="11" customFormat="1" ht="27" x14ac:dyDescent="0.25">
      <c r="A13" s="12" t="str">
        <f t="shared" si="3"/>
        <v>IMG04</v>
      </c>
      <c r="B13" s="62">
        <v>362156636</v>
      </c>
      <c r="C13" s="20" t="str">
        <f t="shared" si="0"/>
        <v>Recurso F6</v>
      </c>
      <c r="D13" s="63" t="s">
        <v>192</v>
      </c>
      <c r="E13" s="63" t="s">
        <v>155</v>
      </c>
      <c r="F13" s="13" t="str">
        <f t="shared" ca="1" si="4"/>
        <v>CN_11_04_CO_REC110_IMG04n.jpg</v>
      </c>
      <c r="G13" s="13" t="str">
        <f ca="1">IF($F13&lt;&gt;"",IF($G$4="Recurso",VLOOKUP($E13,OFFSET('Definición técnica de imagenes'!$A$1,MATCH($G$5,'Definición técnica de imagenes'!$A$1:$A$104,0)-1,1,COUNTIF('Definición técnica de imagenes'!$A$3:$A$102,$G$5),5),5,FALSE),'Definición técnica de imagenes'!$F$16),"")</f>
        <v>320 x 480 px</v>
      </c>
      <c r="H13" s="13" t="str">
        <f t="shared" ca="1" si="5"/>
        <v>CN_11_04_CO_REC110_IMG04a.jpg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800 x 458 px</v>
      </c>
      <c r="J13" s="64" t="s">
        <v>196</v>
      </c>
      <c r="K13" s="64"/>
      <c r="O13" s="2" t="str">
        <f>'Definición técnica de imagenes'!A19</f>
        <v>F4</v>
      </c>
    </row>
    <row r="14" spans="1:16" s="11" customFormat="1" ht="286.5" customHeight="1" x14ac:dyDescent="0.25">
      <c r="A14" s="12" t="str">
        <f t="shared" si="3"/>
        <v>IMG05</v>
      </c>
      <c r="B14" s="62" t="s">
        <v>188</v>
      </c>
      <c r="C14" s="20" t="str">
        <f t="shared" si="0"/>
        <v>Recurso F6</v>
      </c>
      <c r="D14" s="63" t="s">
        <v>187</v>
      </c>
      <c r="E14" s="63" t="s">
        <v>155</v>
      </c>
      <c r="F14" s="13" t="str">
        <f t="shared" ca="1" si="4"/>
        <v>CN_11_04_CO_REC110_IMG05n.jpg</v>
      </c>
      <c r="G14" s="13" t="str">
        <f ca="1">IF($F14&lt;&gt;"",IF($G$4="Recurso",VLOOKUP($E14,OFFSET('Definición técnica de imagenes'!$A$1,MATCH($G$5,'Definición técnica de imagenes'!$A$1:$A$104,0)-1,1,COUNTIF('Definición técnica de imagenes'!$A$3:$A$102,$G$5),5),5,FALSE),'Definición técnica de imagenes'!$F$16),"")</f>
        <v>320 x 480 px</v>
      </c>
      <c r="H14" s="13" t="str">
        <f t="shared" ca="1" si="5"/>
        <v>CN_11_04_CO_REC110_IMG05a.jpg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458 px</v>
      </c>
      <c r="J14" s="64" t="s">
        <v>198</v>
      </c>
      <c r="K14" s="64" t="s">
        <v>202</v>
      </c>
      <c r="O14" s="2" t="str">
        <f>'Definición técnica de imagenes'!A22</f>
        <v>F6</v>
      </c>
    </row>
    <row r="15" spans="1:16" s="11" customFormat="1" ht="165.75" customHeight="1" x14ac:dyDescent="0.25">
      <c r="A15" s="12" t="str">
        <f t="shared" si="3"/>
        <v>IMG06</v>
      </c>
      <c r="B15" s="62" t="s">
        <v>188</v>
      </c>
      <c r="C15" s="20" t="str">
        <f t="shared" si="0"/>
        <v>Recurso F6</v>
      </c>
      <c r="D15" s="63" t="s">
        <v>187</v>
      </c>
      <c r="E15" s="63" t="s">
        <v>155</v>
      </c>
      <c r="F15" s="13" t="str">
        <f t="shared" ca="1" si="4"/>
        <v>CN_11_04_CO_REC110_IMG06n.jpg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CN_11_04_CO_REC110_IMG06a.jpg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t="s">
        <v>197</v>
      </c>
      <c r="K15" s="66" t="s">
        <v>201</v>
      </c>
      <c r="O15" s="2" t="str">
        <f>'Definición técnica de imagenes'!A24</f>
        <v>F6B</v>
      </c>
    </row>
    <row r="16" spans="1:16" s="11" customFormat="1" ht="125.25" customHeight="1" x14ac:dyDescent="0.3">
      <c r="A16" s="12" t="str">
        <f t="shared" si="3"/>
        <v>IMG07</v>
      </c>
      <c r="B16" s="62" t="s">
        <v>188</v>
      </c>
      <c r="C16" s="20" t="str">
        <f t="shared" si="0"/>
        <v>Recurso F6</v>
      </c>
      <c r="D16" s="63" t="s">
        <v>187</v>
      </c>
      <c r="E16" s="63" t="s">
        <v>155</v>
      </c>
      <c r="F16" s="13" t="str">
        <f t="shared" ca="1" si="4"/>
        <v>CN_11_04_CO_REC110_IMG07n.jpg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CN_11_04_CO_REC110_IMG07a.jpg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t="s">
        <v>199</v>
      </c>
      <c r="K16" s="68" t="s">
        <v>201</v>
      </c>
      <c r="O16" s="2" t="str">
        <f>'Definición técnica de imagenes'!A25</f>
        <v>F7</v>
      </c>
    </row>
    <row r="17" spans="1:15" s="11" customFormat="1" ht="122.25" customHeight="1" x14ac:dyDescent="0.25">
      <c r="A17" s="12" t="str">
        <f t="shared" si="3"/>
        <v>IMG08</v>
      </c>
      <c r="B17" s="62" t="s">
        <v>188</v>
      </c>
      <c r="C17" s="20" t="str">
        <f t="shared" si="0"/>
        <v>Recurso F6</v>
      </c>
      <c r="D17" s="63" t="s">
        <v>187</v>
      </c>
      <c r="E17" s="63" t="s">
        <v>155</v>
      </c>
      <c r="F17" s="13" t="str">
        <f t="shared" ca="1" si="4"/>
        <v>CN_11_04_CO_REC110_IMG08n.jpg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CN_11_04_CO_REC110_IMG08a.jpg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t="s">
        <v>204</v>
      </c>
      <c r="K17" s="66"/>
      <c r="O17" s="2" t="str">
        <f>'Definición técnica de imagenes'!A27</f>
        <v>F7B</v>
      </c>
    </row>
    <row r="18" spans="1:15" s="11" customFormat="1" ht="195" customHeight="1" x14ac:dyDescent="0.25">
      <c r="A18" s="12" t="str">
        <f t="shared" si="3"/>
        <v>IMG09</v>
      </c>
      <c r="B18" s="62" t="s">
        <v>188</v>
      </c>
      <c r="C18" s="20" t="str">
        <f t="shared" si="0"/>
        <v>Recurso F6</v>
      </c>
      <c r="D18" s="63" t="s">
        <v>187</v>
      </c>
      <c r="E18" s="63" t="s">
        <v>155</v>
      </c>
      <c r="F18" s="13" t="str">
        <f t="shared" ca="1" si="4"/>
        <v>CN_11_04_CO_REC110_IMG09n.jpg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CN_11_04_CO_REC110_IMG09a.jpg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t="s">
        <v>206</v>
      </c>
      <c r="K18" s="66" t="s">
        <v>211</v>
      </c>
      <c r="O18" s="2" t="str">
        <f>'Definición técnica de imagenes'!A30</f>
        <v>F8</v>
      </c>
    </row>
    <row r="19" spans="1:15" s="11" customFormat="1" ht="85.5" x14ac:dyDescent="0.3">
      <c r="A19" s="12" t="str">
        <f t="shared" ref="A19:A50" si="6">IF(OR(B19&lt;&gt;"",J19&lt;&gt;""),CONCATENATE(LEFT(A18,3),IF(MID(A18,4,2)+1&lt;10,CONCATENATE("0",MID(A18,4,2)+1),MID(A18,4,2)+1)),"")</f>
        <v>IMG10</v>
      </c>
      <c r="B19" s="62" t="s">
        <v>207</v>
      </c>
      <c r="C19" s="20" t="str">
        <f t="shared" si="0"/>
        <v>Recurso F6</v>
      </c>
      <c r="D19" s="63" t="s">
        <v>187</v>
      </c>
      <c r="E19" s="63" t="s">
        <v>155</v>
      </c>
      <c r="F19" s="13" t="str">
        <f t="shared" ca="1" si="4"/>
        <v>CN_11_04_CO_REC110_IMG10n.jpg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t="shared" ca="1" si="5"/>
        <v>CN_11_04_CO_REC110_IMG10a.jpg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t="s">
        <v>208</v>
      </c>
      <c r="K19" s="68" t="s">
        <v>210</v>
      </c>
      <c r="O19" s="2" t="str">
        <f>'Definición técnica de imagenes'!A31</f>
        <v>F10</v>
      </c>
    </row>
    <row r="20" spans="1:15" s="11" customFormat="1" ht="162" x14ac:dyDescent="0.25">
      <c r="A20" s="12" t="str">
        <f t="shared" si="6"/>
        <v>IMG11</v>
      </c>
      <c r="B20" s="62" t="s">
        <v>203</v>
      </c>
      <c r="C20" s="20" t="str">
        <f t="shared" si="0"/>
        <v>Recurso F6</v>
      </c>
      <c r="D20" s="63" t="s">
        <v>187</v>
      </c>
      <c r="E20" s="63" t="s">
        <v>155</v>
      </c>
      <c r="F20" s="13" t="str">
        <f t="shared" ca="1" si="4"/>
        <v>CN_11_04_CO_REC110_IMG11n.jpg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CN_11_04_CO_REC110_IMG11a.jpg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t="s">
        <v>209</v>
      </c>
      <c r="K20" s="66" t="s">
        <v>212</v>
      </c>
      <c r="O20" s="2" t="str">
        <f>'Definición técnica de imagenes'!A32</f>
        <v>F10B</v>
      </c>
    </row>
    <row r="21" spans="1:15" s="11" customFormat="1" ht="94.5" x14ac:dyDescent="0.25">
      <c r="A21" s="12" t="str">
        <f t="shared" si="6"/>
        <v>IMG12</v>
      </c>
      <c r="B21" s="62" t="s">
        <v>188</v>
      </c>
      <c r="C21" s="20" t="str">
        <f t="shared" si="0"/>
        <v>Recurso F6</v>
      </c>
      <c r="D21" s="63" t="s">
        <v>187</v>
      </c>
      <c r="E21" s="63" t="s">
        <v>155</v>
      </c>
      <c r="F21" s="13" t="str">
        <f t="shared" ca="1" si="4"/>
        <v>CN_11_04_CO_REC110_IMG12n.jpg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CN_11_04_CO_REC110_IMG12a.jpg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c r="K21" s="66" t="s">
        <v>205</v>
      </c>
      <c r="O21" s="2" t="str">
        <f>'Definición técnica de imagenes'!A33</f>
        <v>F11</v>
      </c>
    </row>
    <row r="22" spans="1:15" s="11" customFormat="1" ht="409.5" x14ac:dyDescent="0.25">
      <c r="A22" s="12" t="str">
        <f t="shared" si="6"/>
        <v>IMG13</v>
      </c>
      <c r="B22" s="62" t="s">
        <v>214</v>
      </c>
      <c r="C22" s="20" t="str">
        <f t="shared" si="0"/>
        <v>Recurso F6</v>
      </c>
      <c r="D22" s="63" t="s">
        <v>187</v>
      </c>
      <c r="E22" s="63" t="s">
        <v>155</v>
      </c>
      <c r="F22" s="13" t="str">
        <f t="shared" ca="1" si="4"/>
        <v>CN_11_04_CO_REC110_IMG13n.jpg</v>
      </c>
      <c r="G22" s="13" t="str">
        <f ca="1">IF($F22&lt;&gt;"",IF($G$4="Recurso",VLOOKUP($E22,OFFSET('Definición técnica de imagenes'!$A$1,MATCH($G$5,'Definición técnica de imagenes'!$A$1:$A$104,0)-1,1,COUNTIF('Definición técnica de imagenes'!$A$3:$A$102,$G$5),5),5,FALSE),'Definición técnica de imagenes'!$F$16),"")</f>
        <v>320 x 480 px</v>
      </c>
      <c r="H22" s="13" t="str">
        <f t="shared" ca="1" si="5"/>
        <v>CN_11_04_CO_REC110_IMG13a.jpg</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800 x 458 px</v>
      </c>
      <c r="J22" s="63" t="s">
        <v>213</v>
      </c>
      <c r="K22" s="69" t="s">
        <v>215</v>
      </c>
      <c r="O22" s="2" t="str">
        <f>'Definición técnica de imagenes'!A34</f>
        <v>F12</v>
      </c>
    </row>
    <row r="23" spans="1:15" s="11" customFormat="1" ht="27" x14ac:dyDescent="0.25">
      <c r="A23" s="12" t="str">
        <f t="shared" si="6"/>
        <v>IMG14</v>
      </c>
      <c r="B23" s="62">
        <v>63419704</v>
      </c>
      <c r="C23" s="20" t="str">
        <f t="shared" si="0"/>
        <v>Recurso F6</v>
      </c>
      <c r="D23" s="63" t="s">
        <v>192</v>
      </c>
      <c r="E23" s="63" t="s">
        <v>155</v>
      </c>
      <c r="F23" s="13" t="str">
        <f t="shared" ca="1" si="4"/>
        <v>CN_11_04_CO_REC110_IMG14n.jpg</v>
      </c>
      <c r="G23" s="13" t="str">
        <f ca="1">IF($F23&lt;&gt;"",IF($G$4="Recurso",VLOOKUP($E23,OFFSET('Definición técnica de imagenes'!$A$1,MATCH($G$5,'Definición técnica de imagenes'!$A$1:$A$104,0)-1,1,COUNTIF('Definición técnica de imagenes'!$A$3:$A$102,$G$5),5),5,FALSE),'Definición técnica de imagenes'!$F$16),"")</f>
        <v>320 x 480 px</v>
      </c>
      <c r="H23" s="13" t="str">
        <f t="shared" ca="1" si="5"/>
        <v>CN_11_04_CO_REC110_IMG14a.jpg</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800 x 458 px</v>
      </c>
      <c r="J23" s="64" t="s">
        <v>216</v>
      </c>
      <c r="K23" s="64"/>
      <c r="O23" s="2" t="str">
        <f>'Definición técnica de imagenes'!A35</f>
        <v>F13</v>
      </c>
    </row>
    <row r="24" spans="1:15" s="11" customFormat="1" ht="358.5" customHeight="1" x14ac:dyDescent="0.25">
      <c r="A24" s="12" t="str">
        <f t="shared" si="6"/>
        <v>IMG15</v>
      </c>
      <c r="B24" s="62" t="s">
        <v>188</v>
      </c>
      <c r="C24" s="20" t="str">
        <f t="shared" si="0"/>
        <v>Recurso F6</v>
      </c>
      <c r="D24" s="63" t="s">
        <v>187</v>
      </c>
      <c r="E24" s="63" t="s">
        <v>155</v>
      </c>
      <c r="F24" s="13" t="str">
        <f t="shared" ca="1" si="4"/>
        <v>CN_11_04_CO_REC110_IMG15n.jpg</v>
      </c>
      <c r="G24" s="13" t="str">
        <f ca="1">IF($F24&lt;&gt;"",IF($G$4="Recurso",VLOOKUP($E24,OFFSET('Definición técnica de imagenes'!$A$1,MATCH($G$5,'Definición técnica de imagenes'!$A$1:$A$104,0)-1,1,COUNTIF('Definición técnica de imagenes'!$A$3:$A$102,$G$5),5),5,FALSE),'Definición técnica de imagenes'!$F$16),"")</f>
        <v>320 x 480 px</v>
      </c>
      <c r="H24" s="13" t="str">
        <f t="shared" ca="1" si="5"/>
        <v>CN_11_04_CO_REC110_IMG15a.jpg</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800 x 458 px</v>
      </c>
      <c r="J24" s="63" t="s">
        <v>218</v>
      </c>
      <c r="K24" s="65" t="s">
        <v>217</v>
      </c>
      <c r="O24" s="2" t="str">
        <f>'Definición técnica de imagenes'!A37</f>
        <v>F13B</v>
      </c>
    </row>
    <row r="25" spans="1:15" s="11" customFormat="1" ht="315.75" customHeight="1" x14ac:dyDescent="0.25">
      <c r="A25" s="12" t="str">
        <f t="shared" si="6"/>
        <v>IMG16</v>
      </c>
      <c r="B25" s="62" t="s">
        <v>188</v>
      </c>
      <c r="C25" s="20" t="str">
        <f t="shared" si="0"/>
        <v>Recurso F6</v>
      </c>
      <c r="D25" s="63" t="s">
        <v>187</v>
      </c>
      <c r="E25" s="63" t="s">
        <v>155</v>
      </c>
      <c r="F25" s="13" t="str">
        <f t="shared" ca="1" si="4"/>
        <v>CN_11_04_CO_REC110_IMG16n.jpg</v>
      </c>
      <c r="G25" s="13" t="str">
        <f ca="1">IF($F25&lt;&gt;"",IF($G$4="Recurso",VLOOKUP($E25,OFFSET('Definición técnica de imagenes'!$A$1,MATCH($G$5,'Definición técnica de imagenes'!$A$1:$A$104,0)-1,1,COUNTIF('Definición técnica de imagenes'!$A$3:$A$102,$G$5),5),5,FALSE),'Definición técnica de imagenes'!$F$16),"")</f>
        <v>320 x 480 px</v>
      </c>
      <c r="H25" s="13" t="str">
        <f t="shared" ca="1" si="5"/>
        <v>CN_11_04_CO_REC110_IMG16a.jpg</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800 x 458 px</v>
      </c>
      <c r="J25" s="63" t="s">
        <v>220</v>
      </c>
      <c r="K25" s="64" t="s">
        <v>219</v>
      </c>
    </row>
    <row r="26" spans="1:15" s="11" customFormat="1" ht="13.5" customHeight="1" x14ac:dyDescent="0.25">
      <c r="A26" s="12" t="str">
        <f t="shared" si="6"/>
        <v>IMG17</v>
      </c>
      <c r="B26" s="62">
        <v>96453734</v>
      </c>
      <c r="C26" s="20" t="str">
        <f t="shared" si="0"/>
        <v>Recurso F6</v>
      </c>
      <c r="D26" s="63" t="s">
        <v>192</v>
      </c>
      <c r="E26" s="63" t="s">
        <v>155</v>
      </c>
      <c r="F26" s="13" t="str">
        <f t="shared" ca="1" si="4"/>
        <v>CN_11_04_CO_REC110_IMG17n.jpg</v>
      </c>
      <c r="G26" s="13" t="str">
        <f ca="1">IF($F26&lt;&gt;"",IF($G$4="Recurso",VLOOKUP($E26,OFFSET('Definición técnica de imagenes'!$A$1,MATCH($G$5,'Definición técnica de imagenes'!$A$1:$A$104,0)-1,1,COUNTIF('Definición técnica de imagenes'!$A$3:$A$102,$G$5),5),5,FALSE),'Definición técnica de imagenes'!$F$16),"")</f>
        <v>320 x 480 px</v>
      </c>
      <c r="H26" s="13" t="str">
        <f t="shared" ca="1" si="5"/>
        <v>CN_11_04_CO_REC110_IMG17a.jpg</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800 x 458 px</v>
      </c>
      <c r="J26" s="63" t="s">
        <v>221</v>
      </c>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user</cp:lastModifiedBy>
  <dcterms:created xsi:type="dcterms:W3CDTF">2014-07-01T23:43:25Z</dcterms:created>
  <dcterms:modified xsi:type="dcterms:W3CDTF">2016-06-27T16:41:01Z</dcterms:modified>
</cp:coreProperties>
</file>